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SOFT" sheetId="2" r:id="rId1"/>
    <sheet name="HARD" sheetId="1" r:id="rId2"/>
  </sheets>
  <calcPr calcId="145621"/>
</workbook>
</file>

<file path=xl/calcChain.xml><?xml version="1.0" encoding="utf-8"?>
<calcChain xmlns="http://schemas.openxmlformats.org/spreadsheetml/2006/main">
  <c r="I21" i="2" l="1"/>
  <c r="F21" i="2"/>
  <c r="J20" i="2"/>
  <c r="H20" i="2"/>
  <c r="G20" i="2"/>
  <c r="J14" i="2"/>
  <c r="G14" i="2"/>
  <c r="C12" i="2"/>
  <c r="J11" i="2"/>
  <c r="I11" i="2"/>
  <c r="H11" i="2"/>
  <c r="G11" i="2"/>
  <c r="F11" i="2"/>
  <c r="F14" i="2" s="1"/>
  <c r="C9" i="2"/>
  <c r="C8" i="2"/>
  <c r="C7" i="2"/>
  <c r="C6" i="2"/>
  <c r="C11" i="2" s="1"/>
  <c r="B13" i="2" s="1"/>
  <c r="I21" i="1"/>
  <c r="G21" i="1"/>
  <c r="J20" i="1"/>
  <c r="H20" i="1"/>
  <c r="F20" i="1"/>
  <c r="J14" i="1"/>
  <c r="G14" i="1"/>
  <c r="F14" i="1"/>
  <c r="C12" i="1"/>
  <c r="J11" i="1"/>
  <c r="I11" i="1"/>
  <c r="H11" i="1"/>
  <c r="G11" i="1"/>
  <c r="F11" i="1"/>
  <c r="C10" i="1"/>
  <c r="C9" i="1"/>
  <c r="C8" i="1"/>
  <c r="C7" i="1"/>
  <c r="C6" i="1"/>
  <c r="H13" i="2" l="1"/>
  <c r="J13" i="2"/>
  <c r="J15" i="2" s="1"/>
  <c r="I13" i="2"/>
  <c r="G13" i="2"/>
  <c r="G15" i="2" s="1"/>
  <c r="F13" i="2"/>
  <c r="H14" i="2"/>
  <c r="C14" i="2" s="1"/>
  <c r="H15" i="2"/>
  <c r="I14" i="2"/>
  <c r="H14" i="1"/>
  <c r="C14" i="1" s="1"/>
  <c r="I14" i="1"/>
  <c r="C11" i="1"/>
  <c r="I15" i="2" l="1"/>
  <c r="I18" i="2" s="1"/>
  <c r="I22" i="2"/>
  <c r="I20" i="2"/>
  <c r="I19" i="2" s="1"/>
  <c r="J21" i="2"/>
  <c r="J19" i="2" s="1"/>
  <c r="J22" i="2"/>
  <c r="J18" i="2"/>
  <c r="H22" i="2"/>
  <c r="H18" i="2"/>
  <c r="H21" i="2"/>
  <c r="H19" i="2" s="1"/>
  <c r="F15" i="2"/>
  <c r="C13" i="2"/>
  <c r="G22" i="2"/>
  <c r="G18" i="2"/>
  <c r="G21" i="2"/>
  <c r="B13" i="1"/>
  <c r="G19" i="2" l="1"/>
  <c r="C21" i="2"/>
  <c r="F22" i="2"/>
  <c r="C22" i="2" s="1"/>
  <c r="F20" i="2"/>
  <c r="F18" i="2"/>
  <c r="C18" i="2" s="1"/>
  <c r="C15" i="2"/>
  <c r="G13" i="1"/>
  <c r="G15" i="1" s="1"/>
  <c r="J13" i="1"/>
  <c r="J15" i="1" s="1"/>
  <c r="F13" i="1"/>
  <c r="I13" i="1"/>
  <c r="I15" i="1" s="1"/>
  <c r="H13" i="1"/>
  <c r="H15" i="1" s="1"/>
  <c r="D12" i="2" l="1"/>
  <c r="E12" i="2" s="1"/>
  <c r="D6" i="2"/>
  <c r="E15" i="2"/>
  <c r="D8" i="2"/>
  <c r="D9" i="2"/>
  <c r="E9" i="2" s="1"/>
  <c r="D7" i="2"/>
  <c r="D14" i="2"/>
  <c r="D13" i="2"/>
  <c r="C20" i="2"/>
  <c r="F19" i="2"/>
  <c r="C19" i="2" s="1"/>
  <c r="F15" i="1"/>
  <c r="C13" i="1"/>
  <c r="J21" i="1"/>
  <c r="J19" i="1" s="1"/>
  <c r="J22" i="1"/>
  <c r="J18" i="1"/>
  <c r="H18" i="1"/>
  <c r="H22" i="1"/>
  <c r="H21" i="1"/>
  <c r="H19" i="1" s="1"/>
  <c r="G22" i="1"/>
  <c r="G20" i="1"/>
  <c r="G18" i="1"/>
  <c r="I20" i="1"/>
  <c r="I19" i="1" s="1"/>
  <c r="I22" i="1"/>
  <c r="I18" i="1"/>
  <c r="D11" i="2" l="1"/>
  <c r="D15" i="2" s="1"/>
  <c r="C20" i="1"/>
  <c r="G19" i="1"/>
  <c r="D13" i="1"/>
  <c r="C15" i="1"/>
  <c r="F21" i="1"/>
  <c r="F22" i="1"/>
  <c r="C22" i="1" s="1"/>
  <c r="F18" i="1"/>
  <c r="C18" i="1" s="1"/>
  <c r="F19" i="1" l="1"/>
  <c r="C19" i="1" s="1"/>
  <c r="C21" i="1"/>
  <c r="D12" i="1"/>
  <c r="E12" i="1" s="1"/>
  <c r="E15" i="1"/>
  <c r="D7" i="1"/>
  <c r="D6" i="1"/>
  <c r="D11" i="1" s="1"/>
  <c r="D8" i="1"/>
  <c r="D10" i="1"/>
  <c r="D9" i="1"/>
  <c r="D14" i="1"/>
  <c r="D15" i="1" l="1"/>
</calcChain>
</file>

<file path=xl/sharedStrings.xml><?xml version="1.0" encoding="utf-8"?>
<sst xmlns="http://schemas.openxmlformats.org/spreadsheetml/2006/main" count="90" uniqueCount="36">
  <si>
    <t>HARD PROJECTS</t>
  </si>
  <si>
    <t>RO</t>
  </si>
  <si>
    <t>BG</t>
  </si>
  <si>
    <t>TOTAL</t>
  </si>
  <si>
    <t>Verification allerts</t>
  </si>
  <si>
    <t>Lead Beneficiary</t>
  </si>
  <si>
    <t>Beneficiary 2</t>
  </si>
  <si>
    <t>Beneficiary 3</t>
  </si>
  <si>
    <t>Beneficiary 4</t>
  </si>
  <si>
    <t>Beneficiary 5</t>
  </si>
  <si>
    <t>! Amounts will exclude net revenues - for revenue generating projects!</t>
  </si>
  <si>
    <t>Percentages and rates (%)</t>
  </si>
  <si>
    <t>Total Net Eligible Expenditure</t>
  </si>
  <si>
    <t>% from total budget at project level</t>
  </si>
  <si>
    <t>Net eligible expenditure</t>
  </si>
  <si>
    <t>Travel and accommodation</t>
  </si>
  <si>
    <t>External expertise and services</t>
  </si>
  <si>
    <t>Out of which external expertise and services related to the project management</t>
  </si>
  <si>
    <t>Equipment</t>
  </si>
  <si>
    <t>Infrastructure and works</t>
  </si>
  <si>
    <t xml:space="preserve">TOTAL (calculation basis) </t>
  </si>
  <si>
    <t>Project preparation (maximum 10% of calculation basis)</t>
  </si>
  <si>
    <t xml:space="preserve">Staff costs - flat rate of maximum 15% of calculation basis for soft projects and maximum 5% of calculation basis for hard projects, calculated according to the Applicant Guide </t>
  </si>
  <si>
    <t>Office and administrative costs – flat rate of 5% of calculation basis for soft projects and 1% of calculation basis for hard projects</t>
  </si>
  <si>
    <t>TOTAL project net eligible budget</t>
  </si>
  <si>
    <t>Total ERDF</t>
  </si>
  <si>
    <t>ERDF</t>
  </si>
  <si>
    <t>Total National Cofinancing, out of which:</t>
  </si>
  <si>
    <t>National Cofinancing, out of which:</t>
  </si>
  <si>
    <t>Total RO State Budget</t>
  </si>
  <si>
    <t xml:space="preserve">RO State Budget </t>
  </si>
  <si>
    <t xml:space="preserve">Total BG State Budget </t>
  </si>
  <si>
    <t xml:space="preserve">BG State Budget </t>
  </si>
  <si>
    <t>Total Own Contributions</t>
  </si>
  <si>
    <t>Own Contributions</t>
  </si>
  <si>
    <t>SOFT PROJECTS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</si>
</sst>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8"/>
      <color theme="1"/>
      <name val="Trebuchet MS"/>
      <family val="2"/>
    </font>
    <font>
      <b/>
      <sz val="8"/>
      <color theme="1"/>
      <name val="Trebuchet MS"/>
      <family val="2"/>
    </font>
    <font>
      <sz val="8"/>
      <color theme="1"/>
      <name val="Calibri"/>
      <family val="2"/>
      <charset val="238"/>
      <scheme val="minor"/>
    </font>
    <font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FF0000"/>
      <name val="Trebuchet MS"/>
      <family val="2"/>
    </font>
    <font>
      <i/>
      <sz val="8"/>
      <color theme="1"/>
      <name val="Trebuchet MS"/>
      <family val="2"/>
    </font>
    <font>
      <sz val="8"/>
      <color rgb="FFFF0000"/>
      <name val="Trebuchet MS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4" fontId="1" fillId="0" borderId="1" xfId="0" applyNumberFormat="1" applyFont="1" applyBorder="1" applyProtection="1">
      <protection locked="0"/>
    </xf>
    <xf numFmtId="0" fontId="2" fillId="0" borderId="0" xfId="0" applyFont="1"/>
    <xf numFmtId="0" fontId="1" fillId="0" borderId="0" xfId="0" applyFont="1"/>
    <xf numFmtId="0" fontId="3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0" fontId="2" fillId="0" borderId="0" xfId="0" applyFont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vertical="top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wrapText="1"/>
    </xf>
    <xf numFmtId="0" fontId="7" fillId="0" borderId="1" xfId="0" applyFont="1" applyBorder="1"/>
    <xf numFmtId="4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Protection="1"/>
    <xf numFmtId="10" fontId="1" fillId="0" borderId="8" xfId="0" applyNumberFormat="1" applyFont="1" applyFill="1" applyBorder="1" applyAlignment="1" applyProtection="1">
      <alignment horizontal="center"/>
    </xf>
    <xf numFmtId="10" fontId="1" fillId="2" borderId="8" xfId="0" applyNumberFormat="1" applyFont="1" applyFill="1" applyBorder="1" applyAlignment="1" applyProtection="1">
      <alignment horizontal="center"/>
    </xf>
    <xf numFmtId="0" fontId="7" fillId="0" borderId="1" xfId="0" applyFont="1" applyBorder="1" applyAlignment="1">
      <alignment horizontal="justify" vertical="center" wrapText="1"/>
    </xf>
    <xf numFmtId="0" fontId="7" fillId="3" borderId="1" xfId="0" applyFont="1" applyFill="1" applyBorder="1" applyAlignment="1">
      <alignment horizontal="right" vertical="center" wrapText="1"/>
    </xf>
    <xf numFmtId="4" fontId="1" fillId="3" borderId="1" xfId="0" applyNumberFormat="1" applyFont="1" applyFill="1" applyBorder="1" applyAlignment="1">
      <alignment horizontal="right" vertical="center"/>
    </xf>
    <xf numFmtId="4" fontId="7" fillId="3" borderId="1" xfId="0" applyNumberFormat="1" applyFont="1" applyFill="1" applyBorder="1" applyAlignment="1" applyProtection="1">
      <alignment horizontal="right" vertical="center"/>
    </xf>
    <xf numFmtId="10" fontId="7" fillId="3" borderId="8" xfId="0" applyNumberFormat="1" applyFont="1" applyFill="1" applyBorder="1" applyAlignment="1" applyProtection="1">
      <alignment horizontal="center" vertical="center"/>
    </xf>
    <xf numFmtId="10" fontId="7" fillId="2" borderId="8" xfId="0" applyNumberFormat="1" applyFont="1" applyFill="1" applyBorder="1" applyAlignment="1" applyProtection="1">
      <alignment horizontal="right" vertical="center"/>
    </xf>
    <xf numFmtId="4" fontId="7" fillId="3" borderId="1" xfId="0" applyNumberFormat="1" applyFont="1" applyFill="1" applyBorder="1" applyAlignment="1" applyProtection="1">
      <alignment horizontal="right" vertical="center"/>
      <protection locked="0"/>
    </xf>
    <xf numFmtId="4" fontId="1" fillId="0" borderId="1" xfId="0" applyNumberFormat="1" applyFont="1" applyFill="1" applyBorder="1" applyProtection="1">
      <protection locked="0"/>
    </xf>
    <xf numFmtId="0" fontId="7" fillId="4" borderId="1" xfId="0" applyFont="1" applyFill="1" applyBorder="1" applyAlignment="1">
      <alignment horizontal="right" vertical="center" wrapText="1"/>
    </xf>
    <xf numFmtId="4" fontId="1" fillId="4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Protection="1"/>
    <xf numFmtId="10" fontId="1" fillId="4" borderId="8" xfId="0" applyNumberFormat="1" applyFont="1" applyFill="1" applyBorder="1" applyAlignment="1" applyProtection="1">
      <alignment horizontal="center"/>
    </xf>
    <xf numFmtId="0" fontId="7" fillId="0" borderId="1" xfId="0" applyFont="1" applyBorder="1" applyAlignment="1">
      <alignment vertical="center" wrapText="1"/>
    </xf>
    <xf numFmtId="10" fontId="1" fillId="0" borderId="1" xfId="0" applyNumberFormat="1" applyFont="1" applyBorder="1" applyAlignment="1">
      <alignment horizontal="center"/>
    </xf>
    <xf numFmtId="10" fontId="8" fillId="2" borderId="8" xfId="0" applyNumberFormat="1" applyFont="1" applyFill="1" applyBorder="1" applyAlignment="1" applyProtection="1">
      <alignment horizontal="center"/>
    </xf>
    <xf numFmtId="0" fontId="7" fillId="5" borderId="1" xfId="0" applyFont="1" applyFill="1" applyBorder="1" applyAlignment="1">
      <alignment vertical="center" wrapText="1"/>
    </xf>
    <xf numFmtId="2" fontId="1" fillId="5" borderId="1" xfId="0" applyNumberFormat="1" applyFont="1" applyFill="1" applyBorder="1" applyAlignment="1">
      <alignment horizontal="center"/>
    </xf>
    <xf numFmtId="4" fontId="1" fillId="5" borderId="1" xfId="0" applyNumberFormat="1" applyFont="1" applyFill="1" applyBorder="1" applyProtection="1"/>
    <xf numFmtId="10" fontId="1" fillId="5" borderId="8" xfId="0" applyNumberFormat="1" applyFont="1" applyFill="1" applyBorder="1" applyAlignment="1" applyProtection="1">
      <alignment horizontal="center"/>
    </xf>
    <xf numFmtId="0" fontId="7" fillId="6" borderId="1" xfId="0" applyFont="1" applyFill="1" applyBorder="1" applyAlignment="1">
      <alignment horizontal="right" vertical="center" wrapText="1"/>
    </xf>
    <xf numFmtId="4" fontId="1" fillId="6" borderId="1" xfId="0" applyNumberFormat="1" applyFont="1" applyFill="1" applyBorder="1" applyAlignment="1">
      <alignment horizontal="center" vertical="center"/>
    </xf>
    <xf numFmtId="4" fontId="1" fillId="6" borderId="1" xfId="0" applyNumberFormat="1" applyFont="1" applyFill="1" applyBorder="1" applyAlignment="1" applyProtection="1">
      <alignment vertical="center"/>
    </xf>
    <xf numFmtId="10" fontId="1" fillId="6" borderId="8" xfId="0" applyNumberFormat="1" applyFont="1" applyFill="1" applyBorder="1" applyAlignment="1" applyProtection="1">
      <alignment horizontal="center" vertical="center"/>
    </xf>
    <xf numFmtId="10" fontId="8" fillId="2" borderId="8" xfId="0" applyNumberFormat="1" applyFont="1" applyFill="1" applyBorder="1" applyAlignment="1" applyProtection="1">
      <alignment horizontal="center" vertical="center" wrapText="1"/>
    </xf>
    <xf numFmtId="4" fontId="1" fillId="6" borderId="1" xfId="0" applyNumberFormat="1" applyFont="1" applyFill="1" applyBorder="1" applyAlignment="1">
      <alignment vertical="center"/>
    </xf>
    <xf numFmtId="0" fontId="7" fillId="0" borderId="0" xfId="0" applyFont="1" applyFill="1" applyBorder="1" applyAlignment="1" applyProtection="1">
      <alignment horizontal="right" vertical="center" wrapText="1"/>
      <protection locked="0"/>
    </xf>
    <xf numFmtId="4" fontId="1" fillId="0" borderId="0" xfId="0" applyNumberFormat="1" applyFont="1" applyFill="1" applyBorder="1" applyAlignment="1" applyProtection="1">
      <alignment horizontal="center"/>
      <protection locked="0"/>
    </xf>
    <xf numFmtId="4" fontId="1" fillId="0" borderId="0" xfId="0" applyNumberFormat="1" applyFont="1" applyFill="1" applyBorder="1" applyProtection="1">
      <protection locked="0"/>
    </xf>
    <xf numFmtId="10" fontId="1" fillId="0" borderId="0" xfId="0" applyNumberFormat="1" applyFont="1" applyFill="1" applyBorder="1" applyAlignment="1" applyProtection="1">
      <alignment horizontal="center"/>
      <protection locked="0"/>
    </xf>
    <xf numFmtId="10" fontId="8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/>
    <xf numFmtId="4" fontId="2" fillId="7" borderId="1" xfId="0" applyNumberFormat="1" applyFont="1" applyFill="1" applyBorder="1" applyAlignment="1" applyProtection="1">
      <alignment horizontal="right" vertical="center"/>
    </xf>
    <xf numFmtId="4" fontId="2" fillId="7" borderId="1" xfId="0" applyNumberFormat="1" applyFont="1" applyFill="1" applyBorder="1" applyAlignment="1" applyProtection="1">
      <alignment horizontal="right" wrapText="1"/>
    </xf>
    <xf numFmtId="4" fontId="1" fillId="0" borderId="1" xfId="0" applyNumberFormat="1" applyFont="1" applyFill="1" applyBorder="1" applyAlignment="1" applyProtection="1">
      <alignment horizontal="right" vertical="center"/>
    </xf>
    <xf numFmtId="10" fontId="1" fillId="0" borderId="8" xfId="0" applyNumberFormat="1" applyFont="1" applyFill="1" applyBorder="1" applyAlignment="1" applyProtection="1">
      <alignment horizontal="center" vertical="center"/>
    </xf>
    <xf numFmtId="4" fontId="2" fillId="7" borderId="1" xfId="0" applyNumberFormat="1" applyFont="1" applyFill="1" applyBorder="1" applyAlignment="1" applyProtection="1">
      <alignment horizontal="right" vertical="center" wrapText="1"/>
    </xf>
    <xf numFmtId="4" fontId="1" fillId="0" borderId="1" xfId="0" applyNumberFormat="1" applyFont="1" applyBorder="1" applyAlignment="1" applyProtection="1">
      <alignment horizontal="center" vertical="center"/>
    </xf>
    <xf numFmtId="10" fontId="1" fillId="0" borderId="1" xfId="0" applyNumberFormat="1" applyFont="1" applyBorder="1" applyAlignment="1" applyProtection="1">
      <alignment horizontal="center"/>
    </xf>
    <xf numFmtId="10" fontId="1" fillId="3" borderId="1" xfId="0" applyNumberFormat="1" applyFont="1" applyFill="1" applyBorder="1" applyAlignment="1" applyProtection="1">
      <alignment horizontal="center" vertical="center"/>
    </xf>
    <xf numFmtId="4" fontId="7" fillId="3" borderId="1" xfId="0" applyNumberFormat="1" applyFont="1" applyFill="1" applyBorder="1" applyAlignment="1" applyProtection="1">
      <alignment vertical="center"/>
    </xf>
    <xf numFmtId="10" fontId="7" fillId="2" borderId="8" xfId="0" applyNumberFormat="1" applyFont="1" applyFill="1" applyBorder="1" applyAlignment="1" applyProtection="1">
      <alignment horizontal="center" vertical="center"/>
    </xf>
    <xf numFmtId="4" fontId="7" fillId="3" borderId="1" xfId="0" applyNumberFormat="1" applyFont="1" applyFill="1" applyBorder="1" applyAlignment="1" applyProtection="1">
      <alignment vertical="center"/>
      <protection locked="0"/>
    </xf>
    <xf numFmtId="10" fontId="1" fillId="6" borderId="1" xfId="0" applyNumberFormat="1" applyFont="1" applyFill="1" applyBorder="1" applyAlignment="1" applyProtection="1">
      <alignment horizontal="center"/>
    </xf>
    <xf numFmtId="4" fontId="1" fillId="6" borderId="1" xfId="0" applyNumberFormat="1" applyFont="1" applyFill="1" applyBorder="1" applyProtection="1"/>
    <xf numFmtId="4" fontId="1" fillId="6" borderId="8" xfId="0" applyNumberFormat="1" applyFont="1" applyFill="1" applyBorder="1" applyProtection="1"/>
    <xf numFmtId="10" fontId="1" fillId="4" borderId="1" xfId="0" applyNumberFormat="1" applyFont="1" applyFill="1" applyBorder="1" applyAlignment="1" applyProtection="1">
      <alignment horizontal="center"/>
    </xf>
    <xf numFmtId="10" fontId="8" fillId="0" borderId="1" xfId="0" applyNumberFormat="1" applyFont="1" applyBorder="1" applyAlignment="1" applyProtection="1">
      <alignment horizontal="center"/>
    </xf>
    <xf numFmtId="10" fontId="8" fillId="0" borderId="8" xfId="0" applyNumberFormat="1" applyFont="1" applyFill="1" applyBorder="1" applyAlignment="1" applyProtection="1">
      <alignment horizontal="center"/>
    </xf>
    <xf numFmtId="4" fontId="1" fillId="5" borderId="1" xfId="0" applyNumberFormat="1" applyFont="1" applyFill="1" applyBorder="1" applyAlignment="1" applyProtection="1">
      <alignment horizontal="center"/>
    </xf>
    <xf numFmtId="4" fontId="1" fillId="6" borderId="1" xfId="0" applyNumberFormat="1" applyFont="1" applyFill="1" applyBorder="1" applyAlignment="1" applyProtection="1">
      <alignment horizontal="center"/>
    </xf>
    <xf numFmtId="10" fontId="8" fillId="6" borderId="1" xfId="0" applyNumberFormat="1" applyFont="1" applyFill="1" applyBorder="1" applyAlignment="1" applyProtection="1">
      <alignment horizontal="center"/>
    </xf>
    <xf numFmtId="10" fontId="8" fillId="2" borderId="2" xfId="0" applyNumberFormat="1" applyFont="1" applyFill="1" applyBorder="1" applyAlignment="1" applyProtection="1">
      <alignment horizontal="center" wrapText="1"/>
    </xf>
    <xf numFmtId="4" fontId="1" fillId="6" borderId="4" xfId="0" applyNumberFormat="1" applyFont="1" applyFill="1" applyBorder="1" applyProtection="1"/>
    <xf numFmtId="4" fontId="2" fillId="7" borderId="1" xfId="0" applyNumberFormat="1" applyFont="1" applyFill="1" applyBorder="1" applyAlignment="1" applyProtection="1">
      <alignment horizontal="right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4" fontId="2" fillId="7" borderId="1" xfId="0" applyNumberFormat="1" applyFont="1" applyFill="1" applyBorder="1" applyAlignment="1" applyProtection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topLeftCell="A3" workbookViewId="0">
      <selection activeCell="K5" sqref="K5"/>
    </sheetView>
  </sheetViews>
  <sheetFormatPr defaultColWidth="33.21875" defaultRowHeight="10.199999999999999" x14ac:dyDescent="0.2"/>
  <cols>
    <col min="1" max="1" width="26.5546875" style="5" customWidth="1"/>
    <col min="2" max="2" width="8.88671875" style="5" customWidth="1"/>
    <col min="3" max="3" width="11.21875" style="5" customWidth="1"/>
    <col min="4" max="4" width="9.109375" style="5" customWidth="1"/>
    <col min="5" max="5" width="15.77734375" style="5" customWidth="1"/>
    <col min="6" max="10" width="10.44140625" style="5" customWidth="1"/>
    <col min="11" max="16384" width="33.21875" style="5"/>
  </cols>
  <sheetData>
    <row r="1" spans="1:11" ht="12" hidden="1" x14ac:dyDescent="0.3">
      <c r="A1" s="2"/>
      <c r="B1" s="3"/>
      <c r="C1" s="3"/>
      <c r="D1" s="3"/>
      <c r="E1" s="3"/>
      <c r="F1" s="3"/>
      <c r="G1" s="3"/>
      <c r="H1" s="4"/>
    </row>
    <row r="2" spans="1:11" ht="12" hidden="1" x14ac:dyDescent="0.3">
      <c r="A2" s="2" t="s">
        <v>0</v>
      </c>
      <c r="B2" s="3"/>
      <c r="C2" s="3"/>
      <c r="D2" s="3"/>
      <c r="E2" s="3"/>
      <c r="F2" s="3"/>
      <c r="G2" s="3"/>
      <c r="H2" s="4"/>
      <c r="I2" s="6" t="s">
        <v>1</v>
      </c>
      <c r="J2" s="6" t="s">
        <v>2</v>
      </c>
    </row>
    <row r="3" spans="1:11" ht="24" x14ac:dyDescent="0.3">
      <c r="A3" s="2" t="s">
        <v>35</v>
      </c>
      <c r="B3" s="7"/>
      <c r="C3" s="74" t="s">
        <v>3</v>
      </c>
      <c r="D3" s="75"/>
      <c r="E3" s="7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1" ht="12" x14ac:dyDescent="0.3">
      <c r="A4" s="2"/>
      <c r="B4" s="7"/>
      <c r="C4" s="76"/>
      <c r="D4" s="77"/>
      <c r="E4" s="79"/>
      <c r="F4" s="9" t="s">
        <v>1</v>
      </c>
      <c r="G4" s="9" t="s">
        <v>2</v>
      </c>
      <c r="H4" s="9" t="s">
        <v>2</v>
      </c>
      <c r="I4" s="9" t="s">
        <v>1</v>
      </c>
      <c r="J4" s="9" t="s">
        <v>2</v>
      </c>
    </row>
    <row r="5" spans="1:11" ht="48" x14ac:dyDescent="0.2">
      <c r="A5" s="10" t="s">
        <v>10</v>
      </c>
      <c r="B5" s="11" t="s">
        <v>11</v>
      </c>
      <c r="C5" s="11" t="s">
        <v>12</v>
      </c>
      <c r="D5" s="12" t="s">
        <v>13</v>
      </c>
      <c r="E5" s="13"/>
      <c r="F5" s="12" t="s">
        <v>14</v>
      </c>
      <c r="G5" s="12" t="s">
        <v>14</v>
      </c>
      <c r="H5" s="12" t="s">
        <v>14</v>
      </c>
      <c r="I5" s="12" t="s">
        <v>14</v>
      </c>
      <c r="J5" s="12" t="s">
        <v>14</v>
      </c>
      <c r="K5" s="14"/>
    </row>
    <row r="6" spans="1:11" ht="12" x14ac:dyDescent="0.3">
      <c r="A6" s="15" t="s">
        <v>15</v>
      </c>
      <c r="B6" s="57"/>
      <c r="C6" s="17">
        <f>F6+G6+H6+I6+J6</f>
        <v>1000</v>
      </c>
      <c r="D6" s="18">
        <f>C6/$C$15</f>
        <v>0.83333333333333337</v>
      </c>
      <c r="E6" s="19"/>
      <c r="F6" s="1">
        <v>1000</v>
      </c>
      <c r="G6" s="1"/>
      <c r="H6" s="1"/>
      <c r="I6" s="1"/>
      <c r="J6" s="1"/>
    </row>
    <row r="7" spans="1:11" ht="12" x14ac:dyDescent="0.3">
      <c r="A7" s="20" t="s">
        <v>16</v>
      </c>
      <c r="B7" s="57"/>
      <c r="C7" s="17">
        <f>F7+G7+H7+I7+J7</f>
        <v>0</v>
      </c>
      <c r="D7" s="18">
        <f>C7/$C$15</f>
        <v>0</v>
      </c>
      <c r="E7" s="19"/>
      <c r="F7" s="1"/>
      <c r="G7" s="1"/>
      <c r="H7" s="1"/>
      <c r="I7" s="1"/>
      <c r="J7" s="1"/>
    </row>
    <row r="8" spans="1:11" ht="36" x14ac:dyDescent="0.2">
      <c r="A8" s="21" t="s">
        <v>17</v>
      </c>
      <c r="B8" s="58"/>
      <c r="C8" s="59">
        <f>F8+G8+H8+I8+J8</f>
        <v>0</v>
      </c>
      <c r="D8" s="24">
        <f>C8/$C$15</f>
        <v>0</v>
      </c>
      <c r="E8" s="60"/>
      <c r="F8" s="61"/>
      <c r="G8" s="61"/>
      <c r="H8" s="61"/>
      <c r="I8" s="61"/>
      <c r="J8" s="61"/>
    </row>
    <row r="9" spans="1:11" ht="12" x14ac:dyDescent="0.3">
      <c r="A9" s="20" t="s">
        <v>18</v>
      </c>
      <c r="B9" s="57"/>
      <c r="C9" s="17">
        <f>F9+G9+H9+I9+J9</f>
        <v>0</v>
      </c>
      <c r="D9" s="18">
        <f>C9/$C$15</f>
        <v>0</v>
      </c>
      <c r="E9" s="34" t="str">
        <f>IF(D9&gt;50%, "!! HARD PROJECT", "SOFT PROJECT")</f>
        <v>SOFT PROJECT</v>
      </c>
      <c r="F9" s="1"/>
      <c r="G9" s="1"/>
      <c r="H9" s="1"/>
      <c r="I9" s="1"/>
      <c r="J9" s="1"/>
    </row>
    <row r="10" spans="1:11" ht="12" hidden="1" x14ac:dyDescent="0.3">
      <c r="A10" s="20" t="s">
        <v>19</v>
      </c>
      <c r="B10" s="62"/>
      <c r="C10" s="63"/>
      <c r="D10" s="64"/>
      <c r="E10" s="19"/>
      <c r="F10" s="63"/>
      <c r="G10" s="63"/>
      <c r="H10" s="63"/>
      <c r="I10" s="63"/>
      <c r="J10" s="63"/>
    </row>
    <row r="11" spans="1:11" ht="12" x14ac:dyDescent="0.3">
      <c r="A11" s="28" t="s">
        <v>20</v>
      </c>
      <c r="B11" s="65"/>
      <c r="C11" s="30">
        <f>C6+C7+C9+C10</f>
        <v>1000</v>
      </c>
      <c r="D11" s="31">
        <f>D6+D7+D9</f>
        <v>0.83333333333333337</v>
      </c>
      <c r="E11" s="19"/>
      <c r="F11" s="30">
        <f>F6+F7+F9+F10</f>
        <v>1000</v>
      </c>
      <c r="G11" s="30">
        <f>G6+G7+G9+G10</f>
        <v>0</v>
      </c>
      <c r="H11" s="30">
        <f>H6+H7+H9+H10</f>
        <v>0</v>
      </c>
      <c r="I11" s="30">
        <f>I6+I7+I9+I10</f>
        <v>0</v>
      </c>
      <c r="J11" s="30">
        <f>J6+J7+J9+J10</f>
        <v>0</v>
      </c>
    </row>
    <row r="12" spans="1:11" ht="24" x14ac:dyDescent="0.3">
      <c r="A12" s="32" t="s">
        <v>21</v>
      </c>
      <c r="B12" s="66">
        <v>0.1</v>
      </c>
      <c r="C12" s="17">
        <f>F12+G12+H12+I12+J12</f>
        <v>0</v>
      </c>
      <c r="D12" s="67">
        <f>C12/$C$15</f>
        <v>0</v>
      </c>
      <c r="E12" s="34" t="str">
        <f>IF(D12&lt;B12,"OK", "NOT OK - Over 10%")</f>
        <v>OK</v>
      </c>
      <c r="F12" s="1"/>
      <c r="G12" s="1"/>
      <c r="H12" s="1"/>
      <c r="I12" s="1"/>
      <c r="J12" s="1"/>
    </row>
    <row r="13" spans="1:11" ht="72" x14ac:dyDescent="0.3">
      <c r="A13" s="35" t="s">
        <v>22</v>
      </c>
      <c r="B13" s="68">
        <f>ROUND((0.15*C11-C8)*100/C11,2)</f>
        <v>15</v>
      </c>
      <c r="C13" s="37">
        <f>F13+G13+H13+I13+J13</f>
        <v>150</v>
      </c>
      <c r="D13" s="38">
        <f>C13/$C$15</f>
        <v>0.125</v>
      </c>
      <c r="E13" s="19"/>
      <c r="F13" s="37">
        <f>ROUND(F11*$B$13/100,2)</f>
        <v>150</v>
      </c>
      <c r="G13" s="37">
        <f>ROUND(G11*$B$13/100,2)</f>
        <v>0</v>
      </c>
      <c r="H13" s="37">
        <f>ROUND(H11*$B$13/100,2)</f>
        <v>0</v>
      </c>
      <c r="I13" s="37">
        <f>ROUND(I11*$B$13/100,2)</f>
        <v>0</v>
      </c>
      <c r="J13" s="37">
        <f>ROUND(J11*$B$13/100,2)</f>
        <v>0</v>
      </c>
    </row>
    <row r="14" spans="1:11" ht="48" x14ac:dyDescent="0.3">
      <c r="A14" s="32" t="s">
        <v>23</v>
      </c>
      <c r="B14" s="57">
        <v>0.05</v>
      </c>
      <c r="C14" s="17">
        <f>F14+G14+H14+I14+J14</f>
        <v>50</v>
      </c>
      <c r="D14" s="18">
        <f>C14/$C$15</f>
        <v>4.1666666666666664E-2</v>
      </c>
      <c r="E14" s="19"/>
      <c r="F14" s="17">
        <f>ROUND($B$14*F11,2)</f>
        <v>50</v>
      </c>
      <c r="G14" s="17">
        <f>ROUND($B$14*G11,2)</f>
        <v>0</v>
      </c>
      <c r="H14" s="17">
        <f>ROUND($B$14*H11,2)</f>
        <v>0</v>
      </c>
      <c r="I14" s="17">
        <f>ROUND($B$14*I11,2)</f>
        <v>0</v>
      </c>
      <c r="J14" s="17">
        <f>ROUND($B$14*J11,2)</f>
        <v>0</v>
      </c>
    </row>
    <row r="15" spans="1:11" ht="24" x14ac:dyDescent="0.3">
      <c r="A15" s="39" t="s">
        <v>24</v>
      </c>
      <c r="B15" s="69"/>
      <c r="C15" s="63">
        <f>C11+C12+C13+C14</f>
        <v>1200</v>
      </c>
      <c r="D15" s="70">
        <f>D11+D12+D13+D14</f>
        <v>1</v>
      </c>
      <c r="E15" s="71" t="str">
        <f>IF(C15&gt;250000, " ", "!!Below minimum allowed")</f>
        <v>!!Below minimum allowed</v>
      </c>
      <c r="F15" s="72">
        <f>F11+F12+F13+F14</f>
        <v>1200</v>
      </c>
      <c r="G15" s="72">
        <f>G11+G12+G13+G14</f>
        <v>0</v>
      </c>
      <c r="H15" s="72">
        <f>H11+H12+H13+H14</f>
        <v>0</v>
      </c>
      <c r="I15" s="72">
        <f>I11+I12+I13+I14</f>
        <v>0</v>
      </c>
      <c r="J15" s="72">
        <f>J11+J12+J13+J14</f>
        <v>0</v>
      </c>
    </row>
    <row r="16" spans="1:11" s="50" customFormat="1" ht="12" x14ac:dyDescent="0.3">
      <c r="A16" s="45"/>
      <c r="B16" s="46"/>
      <c r="C16" s="47"/>
      <c r="D16" s="48"/>
      <c r="E16" s="49"/>
      <c r="F16" s="47"/>
      <c r="G16" s="47"/>
      <c r="H16" s="47"/>
      <c r="I16" s="47"/>
      <c r="J16" s="47"/>
    </row>
    <row r="17" spans="1:10" s="50" customFormat="1" ht="12" x14ac:dyDescent="0.3">
      <c r="A17" s="45"/>
      <c r="B17" s="46"/>
      <c r="C17" s="47"/>
      <c r="D17" s="48"/>
      <c r="E17" s="49"/>
      <c r="F17" s="47"/>
      <c r="G17" s="47"/>
      <c r="H17" s="47"/>
      <c r="I17" s="47"/>
      <c r="J17" s="47"/>
    </row>
    <row r="18" spans="1:10" ht="14.4" customHeight="1" x14ac:dyDescent="0.3">
      <c r="A18" s="80" t="s">
        <v>25</v>
      </c>
      <c r="B18" s="80"/>
      <c r="C18" s="51">
        <f>SUM(F18:J18)</f>
        <v>1020</v>
      </c>
      <c r="D18" s="18">
        <v>0.85</v>
      </c>
      <c r="E18" s="52" t="s">
        <v>26</v>
      </c>
      <c r="F18" s="53">
        <f>ROUND(F15*0.85,2)</f>
        <v>1020</v>
      </c>
      <c r="G18" s="53">
        <f t="shared" ref="G18:J18" si="0">ROUND(G15*0.85,2)</f>
        <v>0</v>
      </c>
      <c r="H18" s="53">
        <f t="shared" si="0"/>
        <v>0</v>
      </c>
      <c r="I18" s="53">
        <f t="shared" si="0"/>
        <v>0</v>
      </c>
      <c r="J18" s="53">
        <f t="shared" si="0"/>
        <v>0</v>
      </c>
    </row>
    <row r="19" spans="1:10" ht="23.4" customHeight="1" x14ac:dyDescent="0.2">
      <c r="A19" s="73" t="s">
        <v>27</v>
      </c>
      <c r="B19" s="73"/>
      <c r="C19" s="51">
        <f>SUM(F19:J19)</f>
        <v>156</v>
      </c>
      <c r="D19" s="54">
        <v>0.13</v>
      </c>
      <c r="E19" s="55" t="s">
        <v>28</v>
      </c>
      <c r="F19" s="53">
        <f>F20+F21</f>
        <v>156</v>
      </c>
      <c r="G19" s="53">
        <f>G20+G21</f>
        <v>0</v>
      </c>
      <c r="H19" s="53">
        <f>H20+H21</f>
        <v>0</v>
      </c>
      <c r="I19" s="53">
        <f>I20+I21</f>
        <v>0</v>
      </c>
      <c r="J19" s="53">
        <f>J20+J21</f>
        <v>0</v>
      </c>
    </row>
    <row r="20" spans="1:10" ht="14.4" customHeight="1" x14ac:dyDescent="0.2">
      <c r="A20" s="73" t="s">
        <v>29</v>
      </c>
      <c r="B20" s="73"/>
      <c r="C20" s="51">
        <f t="shared" ref="C20:C22" si="1">SUM(F20:J20)</f>
        <v>156</v>
      </c>
      <c r="D20" s="56"/>
      <c r="E20" s="55" t="s">
        <v>30</v>
      </c>
      <c r="F20" s="53">
        <f>IF(F4="RO", ROUND(F$15*0.13,2), 0)</f>
        <v>156</v>
      </c>
      <c r="G20" s="53">
        <f t="shared" ref="G20:J20" si="2">IF(G4="RO", ROUND(G$15*0.13,2), 0)</f>
        <v>0</v>
      </c>
      <c r="H20" s="53">
        <f t="shared" si="2"/>
        <v>0</v>
      </c>
      <c r="I20" s="53">
        <f t="shared" si="2"/>
        <v>0</v>
      </c>
      <c r="J20" s="53">
        <f t="shared" si="2"/>
        <v>0</v>
      </c>
    </row>
    <row r="21" spans="1:10" ht="14.4" customHeight="1" x14ac:dyDescent="0.2">
      <c r="A21" s="73" t="s">
        <v>31</v>
      </c>
      <c r="B21" s="73"/>
      <c r="C21" s="51">
        <f t="shared" si="1"/>
        <v>0</v>
      </c>
      <c r="D21" s="56"/>
      <c r="E21" s="55" t="s">
        <v>32</v>
      </c>
      <c r="F21" s="53">
        <f>IF(F4="BG", ROUND(F$15*0.13,2), 0)</f>
        <v>0</v>
      </c>
      <c r="G21" s="53">
        <f t="shared" ref="G21:J21" si="3">IF(G4="BG", ROUND(G$15*0.13,2), 0)</f>
        <v>0</v>
      </c>
      <c r="H21" s="53">
        <f t="shared" si="3"/>
        <v>0</v>
      </c>
      <c r="I21" s="53">
        <f t="shared" si="3"/>
        <v>0</v>
      </c>
      <c r="J21" s="53">
        <f t="shared" si="3"/>
        <v>0</v>
      </c>
    </row>
    <row r="22" spans="1:10" ht="12" x14ac:dyDescent="0.2">
      <c r="A22" s="73" t="s">
        <v>33</v>
      </c>
      <c r="B22" s="73"/>
      <c r="C22" s="51">
        <f t="shared" si="1"/>
        <v>24</v>
      </c>
      <c r="D22" s="54">
        <v>0.02</v>
      </c>
      <c r="E22" s="55" t="s">
        <v>34</v>
      </c>
      <c r="F22" s="53">
        <f>ROUND(F15*0.02,2)</f>
        <v>24</v>
      </c>
      <c r="G22" s="53">
        <f t="shared" ref="G22:J22" si="4">ROUND(G15*0.02,2)</f>
        <v>0</v>
      </c>
      <c r="H22" s="53">
        <f t="shared" si="4"/>
        <v>0</v>
      </c>
      <c r="I22" s="53">
        <f t="shared" si="4"/>
        <v>0</v>
      </c>
      <c r="J22" s="53">
        <f t="shared" si="4"/>
        <v>0</v>
      </c>
    </row>
    <row r="23" spans="1:10" x14ac:dyDescent="0.2">
      <c r="A23" s="4"/>
      <c r="B23" s="4"/>
      <c r="C23" s="4"/>
      <c r="D23" s="4"/>
      <c r="E23" s="4"/>
      <c r="F23" s="4"/>
      <c r="G23" s="4"/>
      <c r="H23" s="4"/>
    </row>
    <row r="24" spans="1:10" x14ac:dyDescent="0.2">
      <c r="A24" s="4"/>
      <c r="B24" s="4"/>
      <c r="C24" s="4"/>
      <c r="D24" s="4"/>
      <c r="E24" s="4"/>
      <c r="F24" s="4"/>
      <c r="G24" s="4"/>
      <c r="H24" s="4"/>
    </row>
    <row r="25" spans="1:10" x14ac:dyDescent="0.2">
      <c r="A25" s="4"/>
      <c r="B25" s="4"/>
      <c r="C25" s="4"/>
      <c r="D25" s="4"/>
      <c r="E25" s="4"/>
      <c r="F25" s="4"/>
      <c r="G25" s="4"/>
      <c r="H25" s="4"/>
    </row>
  </sheetData>
  <mergeCells count="7">
    <mergeCell ref="A22:B22"/>
    <mergeCell ref="C3:D4"/>
    <mergeCell ref="E3:E4"/>
    <mergeCell ref="A18:B18"/>
    <mergeCell ref="A19:B19"/>
    <mergeCell ref="A20:B20"/>
    <mergeCell ref="A21:B21"/>
  </mergeCells>
  <dataValidations count="1">
    <dataValidation type="list" allowBlank="1" showInputMessage="1" showErrorMessage="1" sqref="F4:J4">
      <formula1>$I$2:$J$2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opLeftCell="A3" workbookViewId="0">
      <selection activeCell="L45" sqref="L45"/>
    </sheetView>
  </sheetViews>
  <sheetFormatPr defaultColWidth="33.21875" defaultRowHeight="10.199999999999999" x14ac:dyDescent="0.2"/>
  <cols>
    <col min="1" max="1" width="26.5546875" style="5" customWidth="1"/>
    <col min="2" max="2" width="8.88671875" style="5" customWidth="1"/>
    <col min="3" max="3" width="11.21875" style="5" customWidth="1"/>
    <col min="4" max="4" width="9.109375" style="5" customWidth="1"/>
    <col min="5" max="5" width="15.77734375" style="5" customWidth="1"/>
    <col min="6" max="10" width="10.44140625" style="5" customWidth="1"/>
    <col min="11" max="16384" width="33.21875" style="5"/>
  </cols>
  <sheetData>
    <row r="1" spans="1:11" ht="12" hidden="1" x14ac:dyDescent="0.3">
      <c r="A1" s="2"/>
      <c r="B1" s="3"/>
      <c r="C1" s="3"/>
      <c r="D1" s="3"/>
      <c r="E1" s="3"/>
      <c r="F1" s="3"/>
      <c r="G1" s="3"/>
      <c r="H1" s="4"/>
    </row>
    <row r="2" spans="1:11" ht="12" hidden="1" x14ac:dyDescent="0.3">
      <c r="A2" s="2" t="s">
        <v>0</v>
      </c>
      <c r="B2" s="3"/>
      <c r="C2" s="3"/>
      <c r="D2" s="3"/>
      <c r="E2" s="3"/>
      <c r="F2" s="3"/>
      <c r="G2" s="3"/>
      <c r="H2" s="4"/>
      <c r="I2" s="6" t="s">
        <v>1</v>
      </c>
      <c r="J2" s="6" t="s">
        <v>2</v>
      </c>
    </row>
    <row r="3" spans="1:11" ht="24" x14ac:dyDescent="0.3">
      <c r="A3" s="2" t="s">
        <v>0</v>
      </c>
      <c r="B3" s="7"/>
      <c r="C3" s="74" t="s">
        <v>3</v>
      </c>
      <c r="D3" s="75"/>
      <c r="E3" s="7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1" ht="12" x14ac:dyDescent="0.3">
      <c r="A4" s="2"/>
      <c r="B4" s="7"/>
      <c r="C4" s="76"/>
      <c r="D4" s="77"/>
      <c r="E4" s="79"/>
      <c r="F4" s="9" t="s">
        <v>2</v>
      </c>
      <c r="G4" s="9" t="s">
        <v>1</v>
      </c>
      <c r="H4" s="9" t="s">
        <v>2</v>
      </c>
      <c r="I4" s="9" t="s">
        <v>1</v>
      </c>
      <c r="J4" s="9" t="s">
        <v>2</v>
      </c>
    </row>
    <row r="5" spans="1:11" ht="48" x14ac:dyDescent="0.2">
      <c r="A5" s="10" t="s">
        <v>10</v>
      </c>
      <c r="B5" s="11" t="s">
        <v>11</v>
      </c>
      <c r="C5" s="11" t="s">
        <v>12</v>
      </c>
      <c r="D5" s="12" t="s">
        <v>13</v>
      </c>
      <c r="E5" s="13"/>
      <c r="F5" s="12" t="s">
        <v>14</v>
      </c>
      <c r="G5" s="12" t="s">
        <v>14</v>
      </c>
      <c r="H5" s="12" t="s">
        <v>14</v>
      </c>
      <c r="I5" s="12" t="s">
        <v>14</v>
      </c>
      <c r="J5" s="12" t="s">
        <v>14</v>
      </c>
      <c r="K5" s="14"/>
    </row>
    <row r="6" spans="1:11" ht="12" x14ac:dyDescent="0.3">
      <c r="A6" s="15" t="s">
        <v>15</v>
      </c>
      <c r="B6" s="16"/>
      <c r="C6" s="17">
        <f>F6+G6+H6+I6+J6</f>
        <v>200000</v>
      </c>
      <c r="D6" s="18">
        <f>C6/$C$15</f>
        <v>3.65499747805174E-2</v>
      </c>
      <c r="E6" s="19"/>
      <c r="F6" s="1">
        <v>200000</v>
      </c>
      <c r="G6" s="1"/>
      <c r="H6" s="1"/>
      <c r="I6" s="1"/>
      <c r="J6" s="1"/>
    </row>
    <row r="7" spans="1:11" ht="12" x14ac:dyDescent="0.3">
      <c r="A7" s="20" t="s">
        <v>16</v>
      </c>
      <c r="B7" s="16"/>
      <c r="C7" s="17">
        <f>F7+G7+H7+I7+J7</f>
        <v>500000</v>
      </c>
      <c r="D7" s="18">
        <f>C7/$C$15</f>
        <v>9.1374936951293506E-2</v>
      </c>
      <c r="E7" s="19"/>
      <c r="F7" s="1">
        <v>500000</v>
      </c>
      <c r="G7" s="1"/>
      <c r="H7" s="1"/>
      <c r="I7" s="1"/>
      <c r="J7" s="1"/>
    </row>
    <row r="8" spans="1:11" ht="36" x14ac:dyDescent="0.2">
      <c r="A8" s="21" t="s">
        <v>17</v>
      </c>
      <c r="B8" s="22"/>
      <c r="C8" s="23">
        <f>F8+G8+H8+I8+J8</f>
        <v>40000</v>
      </c>
      <c r="D8" s="24">
        <f>C8/$C$15</f>
        <v>7.3099949561034805E-3</v>
      </c>
      <c r="E8" s="25"/>
      <c r="F8" s="26">
        <v>40000</v>
      </c>
      <c r="G8" s="26"/>
      <c r="H8" s="26"/>
      <c r="I8" s="26"/>
      <c r="J8" s="26"/>
    </row>
    <row r="9" spans="1:11" ht="12" x14ac:dyDescent="0.3">
      <c r="A9" s="20" t="s">
        <v>18</v>
      </c>
      <c r="B9" s="16"/>
      <c r="C9" s="17">
        <f>F9+G9+H9+I9+J9</f>
        <v>1000000</v>
      </c>
      <c r="D9" s="18">
        <f>C9/$C$15</f>
        <v>0.18274987390258701</v>
      </c>
      <c r="E9" s="19"/>
      <c r="F9" s="27">
        <v>1000000</v>
      </c>
      <c r="G9" s="27"/>
      <c r="H9" s="27"/>
      <c r="I9" s="27"/>
      <c r="J9" s="27"/>
    </row>
    <row r="10" spans="1:11" ht="12" x14ac:dyDescent="0.3">
      <c r="A10" s="20" t="s">
        <v>19</v>
      </c>
      <c r="B10" s="16"/>
      <c r="C10" s="17">
        <f>F10+G10+H10+I10+J10</f>
        <v>3500000</v>
      </c>
      <c r="D10" s="18">
        <f>C10/$C$15</f>
        <v>0.63962455865905454</v>
      </c>
      <c r="E10" s="19"/>
      <c r="F10" s="27">
        <v>3500000</v>
      </c>
      <c r="G10" s="27"/>
      <c r="H10" s="27"/>
      <c r="I10" s="27"/>
      <c r="J10" s="27"/>
    </row>
    <row r="11" spans="1:11" ht="12" x14ac:dyDescent="0.3">
      <c r="A11" s="28" t="s">
        <v>20</v>
      </c>
      <c r="B11" s="29"/>
      <c r="C11" s="30">
        <f>C6+C7+C9+C10</f>
        <v>5200000</v>
      </c>
      <c r="D11" s="31">
        <f>D6+D7+D9+D10</f>
        <v>0.95029934429345242</v>
      </c>
      <c r="E11" s="19"/>
      <c r="F11" s="30">
        <f>F6+F7+F9+F10</f>
        <v>5200000</v>
      </c>
      <c r="G11" s="30">
        <f>G6+G7+G9+G10</f>
        <v>0</v>
      </c>
      <c r="H11" s="30">
        <f>H6+H7+H9+H10</f>
        <v>0</v>
      </c>
      <c r="I11" s="30">
        <f>I6+I7+I9+I10</f>
        <v>0</v>
      </c>
      <c r="J11" s="30">
        <f>J6+J7+J9+J10</f>
        <v>0</v>
      </c>
    </row>
    <row r="12" spans="1:11" ht="24" x14ac:dyDescent="0.3">
      <c r="A12" s="32" t="s">
        <v>21</v>
      </c>
      <c r="B12" s="33">
        <v>0.1</v>
      </c>
      <c r="C12" s="17">
        <f>F12+G12+H12+I12+J12</f>
        <v>0</v>
      </c>
      <c r="D12" s="18">
        <f>C12/$C$15</f>
        <v>0</v>
      </c>
      <c r="E12" s="34" t="str">
        <f>IF(D12&lt;B12,"OK", "NOT OK - Over 10%")</f>
        <v>OK</v>
      </c>
      <c r="F12" s="1"/>
      <c r="G12" s="1"/>
      <c r="H12" s="1"/>
      <c r="I12" s="1"/>
      <c r="J12" s="1"/>
    </row>
    <row r="13" spans="1:11" ht="72" x14ac:dyDescent="0.3">
      <c r="A13" s="35" t="s">
        <v>22</v>
      </c>
      <c r="B13" s="36">
        <f>ROUND((0.05*C11-C8)*100/C11,2)</f>
        <v>4.2300000000000004</v>
      </c>
      <c r="C13" s="37">
        <f>F13+G13+H13+I13+J13</f>
        <v>219960</v>
      </c>
      <c r="D13" s="38">
        <f>C13/$C$15</f>
        <v>4.0197662263613036E-2</v>
      </c>
      <c r="E13" s="19"/>
      <c r="F13" s="37">
        <f>ROUND(F11*$B$13/100,2)</f>
        <v>219960</v>
      </c>
      <c r="G13" s="37">
        <f>ROUND(G11*$B$13/100,2)</f>
        <v>0</v>
      </c>
      <c r="H13" s="37">
        <f>ROUND(H11*$B$13/100,2)</f>
        <v>0</v>
      </c>
      <c r="I13" s="37">
        <f>ROUND(I11*$B$13/100,2)</f>
        <v>0</v>
      </c>
      <c r="J13" s="37">
        <f>ROUND(J11*$B$13/100,2)</f>
        <v>0</v>
      </c>
    </row>
    <row r="14" spans="1:11" ht="48" x14ac:dyDescent="0.3">
      <c r="A14" s="32" t="s">
        <v>23</v>
      </c>
      <c r="B14" s="33">
        <v>0.01</v>
      </c>
      <c r="C14" s="17">
        <f>F14+G14+H14+I14+J14</f>
        <v>52000</v>
      </c>
      <c r="D14" s="18">
        <f>C14/$C$15</f>
        <v>9.5029934429345236E-3</v>
      </c>
      <c r="E14" s="19"/>
      <c r="F14" s="17">
        <f>ROUND($B$14*F11,2)</f>
        <v>52000</v>
      </c>
      <c r="G14" s="17">
        <f>ROUND($B$14*G11,2)</f>
        <v>0</v>
      </c>
      <c r="H14" s="17">
        <f>ROUND($B$14*H11,2)</f>
        <v>0</v>
      </c>
      <c r="I14" s="17">
        <f>ROUND($B$14*I11,2)</f>
        <v>0</v>
      </c>
      <c r="J14" s="17">
        <f>ROUND($B$14*J11,2)</f>
        <v>0</v>
      </c>
    </row>
    <row r="15" spans="1:11" ht="12" x14ac:dyDescent="0.2">
      <c r="A15" s="39" t="s">
        <v>24</v>
      </c>
      <c r="B15" s="40"/>
      <c r="C15" s="41">
        <f>C11+C12+C13+C14</f>
        <v>5471960</v>
      </c>
      <c r="D15" s="42">
        <f>D11+D12+D13+D14</f>
        <v>0.99999999999999989</v>
      </c>
      <c r="E15" s="43" t="str">
        <f>IF(C15&gt;500000, " ", "!!Below minimum allowed")</f>
        <v xml:space="preserve"> </v>
      </c>
      <c r="F15" s="44">
        <f>F11+F12+F13+F14</f>
        <v>5471960</v>
      </c>
      <c r="G15" s="44">
        <f>G11+G12+G13+G14</f>
        <v>0</v>
      </c>
      <c r="H15" s="44">
        <f>H11+H12+H13+H14</f>
        <v>0</v>
      </c>
      <c r="I15" s="44">
        <f>I11+I12+I13+I14</f>
        <v>0</v>
      </c>
      <c r="J15" s="44">
        <f>J11+J12+J13+J14</f>
        <v>0</v>
      </c>
    </row>
    <row r="16" spans="1:11" s="50" customFormat="1" ht="12" x14ac:dyDescent="0.3">
      <c r="A16" s="45"/>
      <c r="B16" s="46"/>
      <c r="C16" s="47"/>
      <c r="D16" s="48"/>
      <c r="E16" s="49"/>
      <c r="F16" s="47"/>
      <c r="G16" s="47"/>
      <c r="H16" s="47"/>
      <c r="I16" s="47"/>
      <c r="J16" s="47"/>
    </row>
    <row r="17" spans="1:10" s="50" customFormat="1" ht="12" x14ac:dyDescent="0.3">
      <c r="A17" s="45"/>
      <c r="B17" s="46"/>
      <c r="C17" s="47"/>
      <c r="D17" s="48"/>
      <c r="E17" s="49"/>
      <c r="F17" s="47"/>
      <c r="G17" s="47"/>
      <c r="H17" s="47"/>
      <c r="I17" s="47"/>
      <c r="J17" s="47"/>
    </row>
    <row r="18" spans="1:10" ht="14.4" customHeight="1" x14ac:dyDescent="0.3">
      <c r="A18" s="80" t="s">
        <v>25</v>
      </c>
      <c r="B18" s="80"/>
      <c r="C18" s="51">
        <f>SUM(F18:J18)</f>
        <v>4651166</v>
      </c>
      <c r="D18" s="18">
        <v>0.85</v>
      </c>
      <c r="E18" s="52" t="s">
        <v>26</v>
      </c>
      <c r="F18" s="53">
        <f>ROUND(F15*0.85,2)</f>
        <v>4651166</v>
      </c>
      <c r="G18" s="53">
        <f t="shared" ref="G18:J18" si="0">ROUND(G15*0.85,2)</f>
        <v>0</v>
      </c>
      <c r="H18" s="53">
        <f t="shared" si="0"/>
        <v>0</v>
      </c>
      <c r="I18" s="53">
        <f t="shared" si="0"/>
        <v>0</v>
      </c>
      <c r="J18" s="53">
        <f t="shared" si="0"/>
        <v>0</v>
      </c>
    </row>
    <row r="19" spans="1:10" ht="23.4" customHeight="1" x14ac:dyDescent="0.2">
      <c r="A19" s="73" t="s">
        <v>27</v>
      </c>
      <c r="B19" s="73"/>
      <c r="C19" s="51">
        <f>SUM(F19:J19)</f>
        <v>711354.8</v>
      </c>
      <c r="D19" s="54">
        <v>0.13</v>
      </c>
      <c r="E19" s="55" t="s">
        <v>28</v>
      </c>
      <c r="F19" s="53">
        <f>F20+F21</f>
        <v>711354.8</v>
      </c>
      <c r="G19" s="53">
        <f>G20+G21</f>
        <v>0</v>
      </c>
      <c r="H19" s="53">
        <f>H20+H21</f>
        <v>0</v>
      </c>
      <c r="I19" s="53">
        <f>I20+I21</f>
        <v>0</v>
      </c>
      <c r="J19" s="53">
        <f>J20+J21</f>
        <v>0</v>
      </c>
    </row>
    <row r="20" spans="1:10" ht="14.4" customHeight="1" x14ac:dyDescent="0.2">
      <c r="A20" s="73" t="s">
        <v>29</v>
      </c>
      <c r="B20" s="73"/>
      <c r="C20" s="51">
        <f t="shared" ref="C20:C22" si="1">SUM(F20:J20)</f>
        <v>0</v>
      </c>
      <c r="D20" s="56"/>
      <c r="E20" s="55" t="s">
        <v>30</v>
      </c>
      <c r="F20" s="53">
        <f>IF(F4="RO", ROUND(F$15*0.13,2), 0)</f>
        <v>0</v>
      </c>
      <c r="G20" s="53">
        <f t="shared" ref="G20:J20" si="2">IF(G4="RO", ROUND(G$15*0.13,2), 0)</f>
        <v>0</v>
      </c>
      <c r="H20" s="53">
        <f t="shared" si="2"/>
        <v>0</v>
      </c>
      <c r="I20" s="53">
        <f t="shared" si="2"/>
        <v>0</v>
      </c>
      <c r="J20" s="53">
        <f t="shared" si="2"/>
        <v>0</v>
      </c>
    </row>
    <row r="21" spans="1:10" ht="14.4" customHeight="1" x14ac:dyDescent="0.2">
      <c r="A21" s="73" t="s">
        <v>31</v>
      </c>
      <c r="B21" s="73"/>
      <c r="C21" s="51">
        <f t="shared" si="1"/>
        <v>711354.8</v>
      </c>
      <c r="D21" s="56"/>
      <c r="E21" s="55" t="s">
        <v>32</v>
      </c>
      <c r="F21" s="53">
        <f>IF(F4="BG", ROUND(F$15*0.13,2), 0)</f>
        <v>711354.8</v>
      </c>
      <c r="G21" s="53">
        <f t="shared" ref="G21:J21" si="3">IF(G4="BG", ROUND(G$15*0.13,2), 0)</f>
        <v>0</v>
      </c>
      <c r="H21" s="53">
        <f t="shared" si="3"/>
        <v>0</v>
      </c>
      <c r="I21" s="53">
        <f t="shared" si="3"/>
        <v>0</v>
      </c>
      <c r="J21" s="53">
        <f t="shared" si="3"/>
        <v>0</v>
      </c>
    </row>
    <row r="22" spans="1:10" ht="12" x14ac:dyDescent="0.2">
      <c r="A22" s="73" t="s">
        <v>33</v>
      </c>
      <c r="B22" s="73"/>
      <c r="C22" s="51">
        <f t="shared" si="1"/>
        <v>109439.2</v>
      </c>
      <c r="D22" s="54">
        <v>0.02</v>
      </c>
      <c r="E22" s="55" t="s">
        <v>34</v>
      </c>
      <c r="F22" s="53">
        <f>ROUND(F15*0.02,2)</f>
        <v>109439.2</v>
      </c>
      <c r="G22" s="53">
        <f t="shared" ref="G22:J22" si="4">ROUND(G15*0.02,2)</f>
        <v>0</v>
      </c>
      <c r="H22" s="53">
        <f t="shared" si="4"/>
        <v>0</v>
      </c>
      <c r="I22" s="53">
        <f t="shared" si="4"/>
        <v>0</v>
      </c>
      <c r="J22" s="53">
        <f t="shared" si="4"/>
        <v>0</v>
      </c>
    </row>
    <row r="23" spans="1:10" x14ac:dyDescent="0.2">
      <c r="A23" s="4"/>
      <c r="B23" s="4"/>
      <c r="C23" s="4"/>
      <c r="D23" s="4"/>
      <c r="E23" s="4"/>
      <c r="F23" s="4"/>
      <c r="G23" s="4"/>
      <c r="H23" s="4"/>
    </row>
    <row r="24" spans="1:10" x14ac:dyDescent="0.2">
      <c r="A24" s="4"/>
      <c r="B24" s="4"/>
      <c r="C24" s="4"/>
      <c r="D24" s="4"/>
      <c r="E24" s="4"/>
      <c r="F24" s="4"/>
      <c r="G24" s="4"/>
      <c r="H24" s="4"/>
    </row>
    <row r="25" spans="1:10" x14ac:dyDescent="0.2">
      <c r="A25" s="4"/>
      <c r="B25" s="4"/>
      <c r="C25" s="4"/>
      <c r="D25" s="4"/>
      <c r="E25" s="4"/>
      <c r="F25" s="4"/>
      <c r="G25" s="4"/>
      <c r="H25" s="4"/>
    </row>
  </sheetData>
  <mergeCells count="7">
    <mergeCell ref="A22:B22"/>
    <mergeCell ref="C3:D4"/>
    <mergeCell ref="E3:E4"/>
    <mergeCell ref="A18:B18"/>
    <mergeCell ref="A19:B19"/>
    <mergeCell ref="A20:B20"/>
    <mergeCell ref="A21:B21"/>
  </mergeCells>
  <dataValidations count="1">
    <dataValidation type="list" allowBlank="1" showInputMessage="1" showErrorMessage="1" sqref="F4:J4">
      <formula1>$I$2:$J$2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SOFT</vt:lpstr>
      <vt:lpstr>HARD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2015-04-02T13:16:30Z</dcterms:modified>
</cp:coreProperties>
</file>